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uliencoste/Desktop/Julien/collège Nexon/"/>
    </mc:Choice>
  </mc:AlternateContent>
  <bookViews>
    <workbookView xWindow="0" yWindow="460" windowWidth="26260" windowHeight="19580" tabRatio="500"/>
  </bookViews>
  <sheets>
    <sheet name="cycle" sheetId="1" r:id="rId1"/>
    <sheet name="S5" sheetId="5" r:id="rId2"/>
    <sheet name="S3" sheetId="3" r:id="rId3"/>
    <sheet name="S4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" l="1"/>
  <c r="D9" i="4"/>
  <c r="I4" i="1"/>
  <c r="D8" i="4"/>
  <c r="G4" i="1"/>
  <c r="D7" i="4"/>
  <c r="E4" i="1"/>
  <c r="D6" i="4"/>
  <c r="B4" i="4"/>
  <c r="B2" i="4"/>
  <c r="C4" i="1"/>
  <c r="C7" i="3"/>
  <c r="B4" i="3"/>
  <c r="B2" i="3"/>
  <c r="M4" i="1"/>
  <c r="C7" i="5"/>
  <c r="P4" i="1"/>
  <c r="AD4" i="1"/>
  <c r="B5" i="5"/>
  <c r="AC4" i="1"/>
  <c r="B2" i="5"/>
  <c r="O4" i="1"/>
  <c r="E7" i="5"/>
  <c r="G7" i="4"/>
  <c r="G8" i="4"/>
  <c r="G9" i="4"/>
  <c r="G6" i="4"/>
  <c r="E7" i="3"/>
  <c r="AO4" i="1"/>
  <c r="AP4" i="1"/>
  <c r="AM4" i="1"/>
  <c r="AN4" i="1"/>
  <c r="AK4" i="1"/>
  <c r="AL4" i="1"/>
  <c r="AI4" i="1"/>
  <c r="AJ4" i="1"/>
  <c r="AG4" i="1"/>
  <c r="AH4" i="1"/>
  <c r="AE4" i="1"/>
  <c r="AF4" i="1"/>
  <c r="U4" i="1"/>
  <c r="S4" i="1"/>
  <c r="AA4" i="1"/>
  <c r="Y4" i="1"/>
  <c r="W4" i="1"/>
  <c r="AB4" i="1"/>
  <c r="Z4" i="1"/>
  <c r="X4" i="1"/>
  <c r="V4" i="1"/>
  <c r="T4" i="1"/>
  <c r="Q4" i="1"/>
  <c r="R4" i="1"/>
</calcChain>
</file>

<file path=xl/sharedStrings.xml><?xml version="1.0" encoding="utf-8"?>
<sst xmlns="http://schemas.openxmlformats.org/spreadsheetml/2006/main" count="96" uniqueCount="51">
  <si>
    <t>NOMS</t>
  </si>
  <si>
    <t>VMA</t>
  </si>
  <si>
    <t>Travail en 30/30</t>
  </si>
  <si>
    <t>mètres</t>
  </si>
  <si>
    <t>Travail pyramidal</t>
  </si>
  <si>
    <t>100m à 105% (r=30'')</t>
  </si>
  <si>
    <t>500m à 90% (r=60'')</t>
  </si>
  <si>
    <t>sec</t>
  </si>
  <si>
    <t>350m à 95% (r=50'')</t>
  </si>
  <si>
    <t>200m à 100% (r=40'')</t>
  </si>
  <si>
    <t>Séance 4</t>
  </si>
  <si>
    <t>Séance 3</t>
  </si>
  <si>
    <t>Séance 5</t>
  </si>
  <si>
    <t>Fartlek</t>
  </si>
  <si>
    <t>Course de 4 minutes</t>
  </si>
  <si>
    <t>90%VMA</t>
  </si>
  <si>
    <t>95%VMA</t>
  </si>
  <si>
    <t>100%VMA</t>
  </si>
  <si>
    <t>105%VMA</t>
  </si>
  <si>
    <t>110%VMA</t>
  </si>
  <si>
    <t>115%VMA</t>
  </si>
  <si>
    <t>plots</t>
  </si>
  <si>
    <t>Course de 6 minutes</t>
  </si>
  <si>
    <t>80%VMA</t>
  </si>
  <si>
    <t>85%VMA</t>
  </si>
  <si>
    <t>120%VMA</t>
  </si>
  <si>
    <t>10 x 30'' à 110%VMA-footing léger</t>
  </si>
  <si>
    <t>6x3min à 95%               (r=2' footing)</t>
  </si>
  <si>
    <t>NOM:</t>
  </si>
  <si>
    <t>TA VMA:</t>
  </si>
  <si>
    <r>
      <rPr>
        <b/>
        <sz val="12"/>
        <color theme="1"/>
        <rFont val="Calibri"/>
        <family val="2"/>
        <scheme val="minor"/>
      </rPr>
      <t>CONSIGNES :</t>
    </r>
    <r>
      <rPr>
        <sz val="12"/>
        <color theme="1"/>
        <rFont val="Calibri"/>
        <family val="2"/>
        <scheme val="minor"/>
      </rPr>
      <t xml:space="preserve">
-plots tous les 25 mètres
-30 secondes à 110% de ta VMA
-30 secondes footing léger pour aller se placer au plot suivant
-10 minutes de course (10x30s+30s)
</t>
    </r>
  </si>
  <si>
    <t>A 100%, en 30'', tu dois parcourir:</t>
  </si>
  <si>
    <t>m         soit</t>
  </si>
  <si>
    <r>
      <rPr>
        <b/>
        <sz val="12"/>
        <color theme="1"/>
        <rFont val="Calibri"/>
        <family val="2"/>
        <scheme val="minor"/>
      </rPr>
      <t>SEANCE N°3:</t>
    </r>
    <r>
      <rPr>
        <sz val="12"/>
        <color theme="1"/>
        <rFont val="Calibri"/>
        <family val="2"/>
        <scheme val="minor"/>
      </rPr>
      <t xml:space="preserve"> Travail en 30/30</t>
    </r>
  </si>
  <si>
    <r>
      <rPr>
        <b/>
        <sz val="12"/>
        <color theme="1"/>
        <rFont val="Calibri"/>
        <family val="2"/>
        <scheme val="minor"/>
      </rPr>
      <t>SEANCE N°4:</t>
    </r>
    <r>
      <rPr>
        <sz val="12"/>
        <color theme="1"/>
        <rFont val="Calibri"/>
        <family val="2"/>
        <scheme val="minor"/>
      </rPr>
      <t xml:space="preserve"> Travail pyramidal</t>
    </r>
  </si>
  <si>
    <t>A 105%, tu dois parcourir 100m en:</t>
  </si>
  <si>
    <t>A 100%, tu dois parcourir 200m en:</t>
  </si>
  <si>
    <t>A 90%, tu dois parcourir 500m en:</t>
  </si>
  <si>
    <t>Ai-je réussi à tenir toute la séance en respectant les temps de passage?</t>
  </si>
  <si>
    <r>
      <t>o</t>
    </r>
    <r>
      <rPr>
        <b/>
        <sz val="12"/>
        <color theme="1"/>
        <rFont val="Calibri"/>
        <family val="2"/>
        <scheme val="minor"/>
      </rPr>
      <t xml:space="preserve">oui                         </t>
    </r>
  </si>
  <si>
    <r>
      <t>o</t>
    </r>
    <r>
      <rPr>
        <b/>
        <sz val="12"/>
        <color theme="1"/>
        <rFont val="Calibri"/>
        <family val="2"/>
        <scheme val="minor"/>
      </rPr>
      <t xml:space="preserve">presque                         </t>
    </r>
  </si>
  <si>
    <r>
      <t>o</t>
    </r>
    <r>
      <rPr>
        <b/>
        <sz val="12"/>
        <color theme="1"/>
        <rFont val="Calibri"/>
        <family val="2"/>
        <scheme val="minor"/>
      </rPr>
      <t xml:space="preserve">non                        </t>
    </r>
  </si>
  <si>
    <t>secondes</t>
  </si>
  <si>
    <r>
      <rPr>
        <b/>
        <sz val="12"/>
        <color theme="1"/>
        <rFont val="Calibri"/>
        <family val="2"/>
        <scheme val="minor"/>
      </rPr>
      <t>CONSIGNES :</t>
    </r>
    <r>
      <rPr>
        <sz val="12"/>
        <color theme="1"/>
        <rFont val="Calibri"/>
        <family val="2"/>
        <scheme val="minor"/>
      </rPr>
      <t xml:space="preserve">
-plots tous les 25 mètres, travail par groupe VMA avec un chrono
-100m à 105% - r=30'' - 200m à 100% - r=40'' - 350m à 95% - r=50'' - 500m à 90% - r=60'' - 350m à 95% - r=50'' - 200m à 100% - r=40'' - 100m à 105%
</t>
    </r>
  </si>
  <si>
    <t>A 95%, tu dois parcourir 350m en:</t>
  </si>
  <si>
    <t>soit</t>
  </si>
  <si>
    <r>
      <rPr>
        <b/>
        <sz val="12"/>
        <color theme="1"/>
        <rFont val="Calibri"/>
        <family val="2"/>
        <scheme val="minor"/>
      </rPr>
      <t>SEANCE N°5:</t>
    </r>
    <r>
      <rPr>
        <sz val="12"/>
        <color theme="1"/>
        <rFont val="Calibri"/>
        <family val="2"/>
        <scheme val="minor"/>
      </rPr>
      <t xml:space="preserve"> Fartlek</t>
    </r>
  </si>
  <si>
    <t>A 95%, en 6', tu dois parcourir:</t>
  </si>
  <si>
    <r>
      <rPr>
        <b/>
        <sz val="12"/>
        <color theme="1"/>
        <rFont val="Calibri (Corps)"/>
      </rPr>
      <t>CONSIGNES :</t>
    </r>
    <r>
      <rPr>
        <sz val="12"/>
        <color theme="1"/>
        <rFont val="Calibri"/>
        <family val="2"/>
        <scheme val="minor"/>
      </rPr>
      <t xml:space="preserve">
-6x3 minutes à 95% de ta VMA (travailler par groupes VMA)
-tout donner pour finir l’exercice et réaliser le projet distance
-récupération active (footing léger) = 2 minutes pendant laquelle on doit revenir au plot de départ
</t>
    </r>
  </si>
  <si>
    <t>MON NOM</t>
  </si>
  <si>
    <t>MA VMA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</si>
</sst>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400]h:mm:ss\ AM/PM"/>
  </numFmts>
  <fonts count="17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 (Corps)"/>
    </font>
    <font>
      <b/>
      <sz val="12"/>
      <color theme="1"/>
      <name val="Wingdings"/>
      <charset val="2"/>
    </font>
    <font>
      <b/>
      <sz val="12"/>
      <color theme="1"/>
      <name val="Calibri (Corps)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2" xfId="0" applyBorder="1"/>
    <xf numFmtId="1" fontId="0" fillId="0" borderId="2" xfId="0" applyNumberFormat="1" applyBorder="1"/>
    <xf numFmtId="0" fontId="0" fillId="0" borderId="3" xfId="0" applyBorder="1"/>
    <xf numFmtId="0" fontId="0" fillId="0" borderId="5" xfId="0" applyBorder="1"/>
    <xf numFmtId="0" fontId="0" fillId="0" borderId="3" xfId="0" applyNumberForma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ill="1" applyBorder="1"/>
    <xf numFmtId="1" fontId="11" fillId="0" borderId="1" xfId="0" applyNumberFormat="1" applyFont="1" applyFill="1" applyBorder="1"/>
    <xf numFmtId="1" fontId="5" fillId="0" borderId="1" xfId="0" applyNumberFormat="1" applyFont="1" applyFill="1" applyBorder="1"/>
    <xf numFmtId="1" fontId="9" fillId="0" borderId="1" xfId="0" applyNumberFormat="1" applyFont="1" applyFill="1" applyBorder="1"/>
    <xf numFmtId="1" fontId="7" fillId="0" borderId="1" xfId="0" applyNumberFormat="1" applyFont="1" applyFill="1" applyBorder="1"/>
    <xf numFmtId="1" fontId="3" fillId="0" borderId="1" xfId="0" applyNumberFormat="1" applyFont="1" applyFill="1" applyBorder="1"/>
    <xf numFmtId="1" fontId="0" fillId="0" borderId="1" xfId="0" applyNumberFormat="1" applyFill="1" applyBorder="1"/>
    <xf numFmtId="0" fontId="4" fillId="0" borderId="2" xfId="0" applyFont="1" applyBorder="1" applyAlignment="1">
      <alignment horizontal="center"/>
    </xf>
    <xf numFmtId="1" fontId="0" fillId="0" borderId="2" xfId="0" applyNumberFormat="1" applyFill="1" applyBorder="1"/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0" fillId="0" borderId="5" xfId="0" applyNumberForma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0" fontId="0" fillId="0" borderId="12" xfId="0" applyFont="1" applyBorder="1"/>
    <xf numFmtId="0" fontId="14" fillId="0" borderId="13" xfId="0" applyFont="1" applyBorder="1"/>
    <xf numFmtId="0" fontId="0" fillId="0" borderId="13" xfId="0" applyFont="1" applyBorder="1"/>
    <xf numFmtId="1" fontId="0" fillId="0" borderId="2" xfId="0" applyNumberFormat="1" applyBorder="1" applyAlignment="1">
      <alignment vertical="center"/>
    </xf>
    <xf numFmtId="1" fontId="0" fillId="0" borderId="5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/>
    <xf numFmtId="164" fontId="4" fillId="0" borderId="2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0" fillId="0" borderId="3" xfId="0" applyNumberForma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7" xfId="0" applyNumberFormat="1" applyBorder="1" applyAlignment="1">
      <alignment horizontal="left" vertical="top" wrapText="1"/>
    </xf>
    <xf numFmtId="164" fontId="0" fillId="0" borderId="6" xfId="0" applyNumberFormat="1" applyBorder="1" applyAlignment="1">
      <alignment horizontal="left" vertical="top" wrapText="1"/>
    </xf>
    <xf numFmtId="164" fontId="0" fillId="0" borderId="8" xfId="0" applyNumberFormat="1" applyBorder="1" applyAlignment="1">
      <alignment horizontal="left" vertical="top" wrapText="1"/>
    </xf>
    <xf numFmtId="164" fontId="0" fillId="0" borderId="1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11" xfId="0" applyNumberFormat="1" applyBorder="1" applyAlignment="1">
      <alignment horizontal="left" vertical="top" wrapText="1"/>
    </xf>
    <xf numFmtId="164" fontId="0" fillId="0" borderId="12" xfId="0" applyNumberFormat="1" applyBorder="1" applyAlignment="1">
      <alignment horizontal="left" vertical="top" wrapText="1"/>
    </xf>
    <xf numFmtId="164" fontId="0" fillId="0" borderId="13" xfId="0" applyNumberFormat="1" applyBorder="1" applyAlignment="1">
      <alignment horizontal="left" vertical="top" wrapText="1"/>
    </xf>
    <xf numFmtId="164" fontId="0" fillId="0" borderId="14" xfId="0" applyNumberForma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"/>
  <sheetViews>
    <sheetView tabSelected="1" view="pageLayout" workbookViewId="0">
      <selection activeCell="A4" sqref="A4"/>
    </sheetView>
  </sheetViews>
  <sheetFormatPr baseColWidth="10" defaultRowHeight="16" x14ac:dyDescent="0.2"/>
  <cols>
    <col min="1" max="1" width="32.33203125" customWidth="1"/>
    <col min="2" max="2" width="10.5" customWidth="1"/>
    <col min="4" max="4" width="7.33203125" customWidth="1"/>
    <col min="5" max="5" width="9.1640625" customWidth="1"/>
    <col min="6" max="6" width="3" customWidth="1"/>
    <col min="7" max="7" width="9.1640625" customWidth="1"/>
    <col min="8" max="8" width="3" customWidth="1"/>
    <col min="9" max="9" width="8.1640625" customWidth="1"/>
    <col min="10" max="10" width="3" customWidth="1"/>
    <col min="11" max="11" width="7.6640625" customWidth="1"/>
    <col min="12" max="12" width="3" customWidth="1"/>
    <col min="13" max="13" width="8.33203125" customWidth="1"/>
    <col min="14" max="14" width="6.83203125" customWidth="1"/>
    <col min="15" max="15" width="35.1640625" customWidth="1"/>
    <col min="16" max="16" width="5.6640625" customWidth="1"/>
    <col min="17" max="17" width="7.33203125" customWidth="1"/>
    <col min="18" max="18" width="5.5" customWidth="1"/>
    <col min="19" max="19" width="7.33203125" customWidth="1"/>
    <col min="20" max="20" width="5.5" customWidth="1"/>
    <col min="21" max="21" width="7.33203125" customWidth="1"/>
    <col min="22" max="22" width="5.5" customWidth="1"/>
    <col min="23" max="23" width="7.33203125" customWidth="1"/>
    <col min="24" max="24" width="5.5" customWidth="1"/>
    <col min="25" max="25" width="7.33203125" customWidth="1"/>
    <col min="26" max="26" width="5.5" customWidth="1"/>
    <col min="27" max="27" width="7.33203125" customWidth="1"/>
    <col min="28" max="28" width="5.5" customWidth="1"/>
    <col min="29" max="29" width="35.33203125" customWidth="1"/>
    <col min="30" max="30" width="5.6640625" customWidth="1"/>
    <col min="31" max="31" width="7.33203125" customWidth="1"/>
    <col min="32" max="32" width="5.5" customWidth="1"/>
    <col min="33" max="33" width="7.33203125" customWidth="1"/>
    <col min="34" max="34" width="5.5" customWidth="1"/>
    <col min="35" max="35" width="7.33203125" customWidth="1"/>
    <col min="36" max="36" width="5.5" customWidth="1"/>
    <col min="37" max="37" width="7.33203125" customWidth="1"/>
    <col min="38" max="38" width="5.5" customWidth="1"/>
    <col min="39" max="39" width="7.33203125" customWidth="1"/>
    <col min="40" max="40" width="5.5" customWidth="1"/>
    <col min="41" max="41" width="7.33203125" customWidth="1"/>
    <col min="42" max="42" width="5.5" customWidth="1"/>
  </cols>
  <sheetData>
    <row r="1" spans="1:42" x14ac:dyDescent="0.2">
      <c r="A1" s="103" t="s">
        <v>49</v>
      </c>
      <c r="B1" s="106" t="s">
        <v>50</v>
      </c>
      <c r="C1" s="49" t="s">
        <v>11</v>
      </c>
      <c r="D1" s="49"/>
      <c r="E1" s="49" t="s">
        <v>10</v>
      </c>
      <c r="F1" s="49"/>
      <c r="G1" s="49"/>
      <c r="H1" s="49"/>
      <c r="I1" s="49"/>
      <c r="J1" s="49"/>
      <c r="K1" s="49"/>
      <c r="L1" s="49"/>
      <c r="M1" s="49" t="s">
        <v>12</v>
      </c>
      <c r="N1" s="57"/>
      <c r="O1" s="54" t="s">
        <v>0</v>
      </c>
      <c r="P1" s="55" t="s">
        <v>1</v>
      </c>
      <c r="Q1" s="49" t="s">
        <v>14</v>
      </c>
      <c r="R1" s="49"/>
      <c r="S1" s="49"/>
      <c r="T1" s="49"/>
      <c r="U1" s="49"/>
      <c r="V1" s="49"/>
      <c r="W1" s="49"/>
      <c r="X1" s="49"/>
      <c r="Y1" s="49"/>
      <c r="Z1" s="49"/>
      <c r="AA1" s="49"/>
      <c r="AB1" s="57"/>
      <c r="AC1" s="54" t="s">
        <v>0</v>
      </c>
      <c r="AD1" s="55" t="s">
        <v>1</v>
      </c>
      <c r="AE1" s="66" t="s">
        <v>22</v>
      </c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</row>
    <row r="2" spans="1:42" x14ac:dyDescent="0.2">
      <c r="A2" s="104"/>
      <c r="B2" s="106"/>
      <c r="C2" s="50" t="s">
        <v>2</v>
      </c>
      <c r="D2" s="50"/>
      <c r="E2" s="50" t="s">
        <v>4</v>
      </c>
      <c r="F2" s="50"/>
      <c r="G2" s="50"/>
      <c r="H2" s="50"/>
      <c r="I2" s="50"/>
      <c r="J2" s="50"/>
      <c r="K2" s="50"/>
      <c r="L2" s="50"/>
      <c r="M2" s="50" t="s">
        <v>13</v>
      </c>
      <c r="N2" s="58"/>
      <c r="O2" s="54"/>
      <c r="P2" s="55"/>
      <c r="Q2" s="60" t="s">
        <v>15</v>
      </c>
      <c r="R2" s="60"/>
      <c r="S2" s="61" t="s">
        <v>17</v>
      </c>
      <c r="T2" s="61"/>
      <c r="U2" s="62" t="s">
        <v>18</v>
      </c>
      <c r="V2" s="62"/>
      <c r="W2" s="63" t="s">
        <v>19</v>
      </c>
      <c r="X2" s="63"/>
      <c r="Y2" s="64" t="s">
        <v>20</v>
      </c>
      <c r="Z2" s="64"/>
      <c r="AA2" s="50" t="s">
        <v>25</v>
      </c>
      <c r="AB2" s="58"/>
      <c r="AC2" s="54"/>
      <c r="AD2" s="55"/>
      <c r="AE2" s="60" t="s">
        <v>23</v>
      </c>
      <c r="AF2" s="60"/>
      <c r="AG2" s="61" t="s">
        <v>24</v>
      </c>
      <c r="AH2" s="61"/>
      <c r="AI2" s="62" t="s">
        <v>15</v>
      </c>
      <c r="AJ2" s="62"/>
      <c r="AK2" s="63" t="s">
        <v>16</v>
      </c>
      <c r="AL2" s="63"/>
      <c r="AM2" s="64" t="s">
        <v>17</v>
      </c>
      <c r="AN2" s="64"/>
      <c r="AO2" s="50" t="s">
        <v>18</v>
      </c>
      <c r="AP2" s="50"/>
    </row>
    <row r="3" spans="1:42" ht="35" customHeight="1" x14ac:dyDescent="0.2">
      <c r="A3" s="105"/>
      <c r="B3" s="106"/>
      <c r="C3" s="53" t="s">
        <v>26</v>
      </c>
      <c r="D3" s="53"/>
      <c r="E3" s="51" t="s">
        <v>5</v>
      </c>
      <c r="F3" s="52"/>
      <c r="G3" s="52" t="s">
        <v>9</v>
      </c>
      <c r="H3" s="52"/>
      <c r="I3" s="52" t="s">
        <v>8</v>
      </c>
      <c r="J3" s="52"/>
      <c r="K3" s="52" t="s">
        <v>6</v>
      </c>
      <c r="L3" s="52"/>
      <c r="M3" s="56" t="s">
        <v>27</v>
      </c>
      <c r="N3" s="59"/>
      <c r="O3" s="54"/>
      <c r="P3" s="55"/>
      <c r="Q3" s="7" t="s">
        <v>3</v>
      </c>
      <c r="R3" s="7" t="s">
        <v>21</v>
      </c>
      <c r="S3" s="8" t="s">
        <v>3</v>
      </c>
      <c r="T3" s="8" t="s">
        <v>21</v>
      </c>
      <c r="U3" s="9" t="s">
        <v>3</v>
      </c>
      <c r="V3" s="9" t="s">
        <v>21</v>
      </c>
      <c r="W3" s="10" t="s">
        <v>3</v>
      </c>
      <c r="X3" s="10" t="s">
        <v>21</v>
      </c>
      <c r="Y3" s="11" t="s">
        <v>3</v>
      </c>
      <c r="Z3" s="11" t="s">
        <v>21</v>
      </c>
      <c r="AA3" s="12" t="s">
        <v>3</v>
      </c>
      <c r="AB3" s="20" t="s">
        <v>21</v>
      </c>
      <c r="AC3" s="54"/>
      <c r="AD3" s="55"/>
      <c r="AE3" s="7" t="s">
        <v>3</v>
      </c>
      <c r="AF3" s="7" t="s">
        <v>21</v>
      </c>
      <c r="AG3" s="8" t="s">
        <v>3</v>
      </c>
      <c r="AH3" s="8" t="s">
        <v>21</v>
      </c>
      <c r="AI3" s="9" t="s">
        <v>3</v>
      </c>
      <c r="AJ3" s="9" t="s">
        <v>21</v>
      </c>
      <c r="AK3" s="10" t="s">
        <v>3</v>
      </c>
      <c r="AL3" s="10" t="s">
        <v>21</v>
      </c>
      <c r="AM3" s="11" t="s">
        <v>3</v>
      </c>
      <c r="AN3" s="11" t="s">
        <v>21</v>
      </c>
      <c r="AO3" s="12" t="s">
        <v>3</v>
      </c>
      <c r="AP3" s="12" t="s">
        <v>21</v>
      </c>
    </row>
    <row r="4" spans="1:42" ht="53" customHeight="1" x14ac:dyDescent="0.2">
      <c r="A4" s="1"/>
      <c r="B4" s="2"/>
      <c r="C4" s="21">
        <f t="shared" ref="C4" si="0">B4*1100/120</f>
        <v>0</v>
      </c>
      <c r="D4" s="5" t="s">
        <v>3</v>
      </c>
      <c r="E4" s="3" t="e">
        <f t="shared" ref="E4" si="1">3600*100/(B4*1050)</f>
        <v>#DIV/0!</v>
      </c>
      <c r="F4" s="6" t="s">
        <v>7</v>
      </c>
      <c r="G4" s="3" t="e">
        <f t="shared" ref="G4" si="2">3600*200/(B4*1000)</f>
        <v>#DIV/0!</v>
      </c>
      <c r="H4" s="4" t="s">
        <v>7</v>
      </c>
      <c r="I4" s="3" t="e">
        <f t="shared" ref="I4" si="3">3600*350/(B4*950)</f>
        <v>#DIV/0!</v>
      </c>
      <c r="J4" s="4" t="s">
        <v>7</v>
      </c>
      <c r="K4" s="3" t="e">
        <f t="shared" ref="K4" si="4">3600*500/(B4*900)</f>
        <v>#DIV/0!</v>
      </c>
      <c r="L4" s="4" t="s">
        <v>7</v>
      </c>
      <c r="M4" s="21">
        <f t="shared" ref="M4" si="5">B4*950/20</f>
        <v>0</v>
      </c>
      <c r="N4" s="5" t="s">
        <v>3</v>
      </c>
      <c r="O4" s="1">
        <f>A4</f>
        <v>0</v>
      </c>
      <c r="P4" s="13">
        <f t="shared" ref="P4" si="6">B4</f>
        <v>0</v>
      </c>
      <c r="Q4" s="14">
        <f t="shared" ref="Q4" si="7">(P4*1000/15)*0.9</f>
        <v>0</v>
      </c>
      <c r="R4" s="14">
        <f t="shared" ref="R4" si="8">Q4/25</f>
        <v>0</v>
      </c>
      <c r="S4" s="15">
        <f t="shared" ref="S4" si="9">(P4*1000/15)*1</f>
        <v>0</v>
      </c>
      <c r="T4" s="15">
        <f t="shared" ref="T4" si="10">S4/25</f>
        <v>0</v>
      </c>
      <c r="U4" s="16">
        <f t="shared" ref="U4" si="11">(P4*1000/15)*1.05</f>
        <v>0</v>
      </c>
      <c r="V4" s="16">
        <f t="shared" ref="V4" si="12">U4/25</f>
        <v>0</v>
      </c>
      <c r="W4" s="17">
        <f t="shared" ref="W4" si="13">(P4*1000/15)*1.1</f>
        <v>0</v>
      </c>
      <c r="X4" s="17">
        <f t="shared" ref="X4" si="14">W4/25</f>
        <v>0</v>
      </c>
      <c r="Y4" s="18">
        <f t="shared" ref="Y4" si="15">(P4*1000/15)*1.15</f>
        <v>0</v>
      </c>
      <c r="Z4" s="18">
        <f t="shared" ref="Z4" si="16">Y4/25</f>
        <v>0</v>
      </c>
      <c r="AA4" s="19">
        <f t="shared" ref="AA4" si="17">(P4*1000/15)*1.2</f>
        <v>0</v>
      </c>
      <c r="AB4" s="21">
        <f t="shared" ref="AB4" si="18">AA4/25</f>
        <v>0</v>
      </c>
      <c r="AC4" s="1">
        <f>A4</f>
        <v>0</v>
      </c>
      <c r="AD4" s="13">
        <f t="shared" ref="AD4" si="19">P4</f>
        <v>0</v>
      </c>
      <c r="AE4" s="14">
        <f t="shared" ref="AE4" si="20">(AD4*1000/10)*0.8</f>
        <v>0</v>
      </c>
      <c r="AF4" s="14">
        <f t="shared" ref="AF4" si="21">AE4/25</f>
        <v>0</v>
      </c>
      <c r="AG4" s="15">
        <f t="shared" ref="AG4" si="22">(AD4*1000/10)*0.85</f>
        <v>0</v>
      </c>
      <c r="AH4" s="15">
        <f t="shared" ref="AH4" si="23">AG4/25</f>
        <v>0</v>
      </c>
      <c r="AI4" s="16">
        <f t="shared" ref="AI4" si="24">(AD4*1000/10)*0.9</f>
        <v>0</v>
      </c>
      <c r="AJ4" s="16">
        <f t="shared" ref="AJ4" si="25">AI4/25</f>
        <v>0</v>
      </c>
      <c r="AK4" s="17">
        <f t="shared" ref="AK4" si="26">(AD4*1000/10)*0.95</f>
        <v>0</v>
      </c>
      <c r="AL4" s="17">
        <f t="shared" ref="AL4" si="27">AK4/25</f>
        <v>0</v>
      </c>
      <c r="AM4" s="18">
        <f t="shared" ref="AM4" si="28">AD4*1000/10</f>
        <v>0</v>
      </c>
      <c r="AN4" s="18">
        <f t="shared" ref="AN4" si="29">AM4/25</f>
        <v>0</v>
      </c>
      <c r="AO4" s="19">
        <f t="shared" ref="AO4" si="30">(AD4*1000/10)*1.05</f>
        <v>0</v>
      </c>
      <c r="AP4" s="19">
        <f t="shared" ref="AP4" si="31">AO4/25</f>
        <v>0</v>
      </c>
    </row>
  </sheetData>
  <mergeCells count="32">
    <mergeCell ref="AC1:AC3"/>
    <mergeCell ref="AD1:AD3"/>
    <mergeCell ref="AE1:AP1"/>
    <mergeCell ref="AE2:AF2"/>
    <mergeCell ref="AG2:AH2"/>
    <mergeCell ref="AI2:AJ2"/>
    <mergeCell ref="AK2:AL2"/>
    <mergeCell ref="AM2:AN2"/>
    <mergeCell ref="AO2:AP2"/>
    <mergeCell ref="Q1:AB1"/>
    <mergeCell ref="Q2:R2"/>
    <mergeCell ref="S2:T2"/>
    <mergeCell ref="U2:V2"/>
    <mergeCell ref="W2:X2"/>
    <mergeCell ref="Y2:Z2"/>
    <mergeCell ref="AA2:AB2"/>
    <mergeCell ref="O1:O3"/>
    <mergeCell ref="P1:P3"/>
    <mergeCell ref="M1:N1"/>
    <mergeCell ref="M2:N2"/>
    <mergeCell ref="M3:N3"/>
    <mergeCell ref="C2:D2"/>
    <mergeCell ref="C3:D3"/>
    <mergeCell ref="A1:A3"/>
    <mergeCell ref="B1:B3"/>
    <mergeCell ref="C1:D1"/>
    <mergeCell ref="E1:L1"/>
    <mergeCell ref="E2:L2"/>
    <mergeCell ref="E3:F3"/>
    <mergeCell ref="G3:H3"/>
    <mergeCell ref="K3:L3"/>
    <mergeCell ref="I3:J3"/>
  </mergeCells>
  <phoneticPr fontId="1" type="noConversion"/>
  <pageMargins left="0.7" right="0.7" top="0.75" bottom="0.75" header="0.3" footer="0.3"/>
  <pageSetup paperSize="9" orientation="landscape" horizontalDpi="0" verticalDpi="0"/>
  <headerFooter>
    <oddHeader>&amp;LCYCLE 4&amp;CDEMI-FOND&amp;RSEQUENCE 2/2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B12" sqref="B12"/>
    </sheetView>
  </sheetViews>
  <sheetFormatPr baseColWidth="10" defaultRowHeight="16" x14ac:dyDescent="0.2"/>
  <cols>
    <col min="1" max="1" width="7.83203125" customWidth="1"/>
    <col min="2" max="2" width="21.33203125" customWidth="1"/>
    <col min="7" max="7" width="15.83203125" customWidth="1"/>
  </cols>
  <sheetData>
    <row r="1" spans="1:7" x14ac:dyDescent="0.2">
      <c r="A1" s="67" t="s">
        <v>46</v>
      </c>
      <c r="B1" s="68"/>
      <c r="C1" s="69"/>
      <c r="D1" s="69"/>
      <c r="E1" s="69"/>
      <c r="F1" s="69"/>
      <c r="G1" s="70"/>
    </row>
    <row r="2" spans="1:7" ht="30" customHeight="1" x14ac:dyDescent="0.2">
      <c r="A2" s="22" t="s">
        <v>28</v>
      </c>
      <c r="B2" s="37">
        <f>cycle!AC4</f>
        <v>0</v>
      </c>
      <c r="C2" s="71" t="s">
        <v>48</v>
      </c>
      <c r="D2" s="71"/>
      <c r="E2" s="71"/>
      <c r="F2" s="71"/>
      <c r="G2" s="72"/>
    </row>
    <row r="3" spans="1:7" x14ac:dyDescent="0.2">
      <c r="A3" s="76"/>
      <c r="B3" s="76"/>
      <c r="C3" s="73"/>
      <c r="D3" s="73"/>
      <c r="E3" s="73"/>
      <c r="F3" s="73"/>
      <c r="G3" s="74"/>
    </row>
    <row r="4" spans="1:7" x14ac:dyDescent="0.2">
      <c r="A4" s="76"/>
      <c r="B4" s="76"/>
      <c r="C4" s="73"/>
      <c r="D4" s="73"/>
      <c r="E4" s="73"/>
      <c r="F4" s="73"/>
      <c r="G4" s="74"/>
    </row>
    <row r="5" spans="1:7" ht="31" customHeight="1" x14ac:dyDescent="0.2">
      <c r="A5" s="22" t="s">
        <v>29</v>
      </c>
      <c r="B5" s="37">
        <f>cycle!AD4</f>
        <v>0</v>
      </c>
      <c r="C5" s="75"/>
      <c r="D5" s="73"/>
      <c r="E5" s="73"/>
      <c r="F5" s="73"/>
      <c r="G5" s="74"/>
    </row>
    <row r="6" spans="1:7" x14ac:dyDescent="0.2">
      <c r="A6" s="25"/>
      <c r="B6" s="27"/>
      <c r="C6" s="75"/>
      <c r="D6" s="73"/>
      <c r="E6" s="73"/>
      <c r="F6" s="73"/>
      <c r="G6" s="74"/>
    </row>
    <row r="7" spans="1:7" ht="32" customHeight="1" x14ac:dyDescent="0.2">
      <c r="A7" s="77" t="s">
        <v>47</v>
      </c>
      <c r="B7" s="78"/>
      <c r="C7" s="28">
        <f>cycle!M4</f>
        <v>0</v>
      </c>
      <c r="D7" s="24" t="s">
        <v>32</v>
      </c>
      <c r="E7" s="30">
        <f>C7/25</f>
        <v>0</v>
      </c>
      <c r="F7" s="79" t="s">
        <v>21</v>
      </c>
      <c r="G7" s="65"/>
    </row>
    <row r="12" spans="1:7" ht="16" customHeight="1" x14ac:dyDescent="0.2"/>
  </sheetData>
  <mergeCells count="6">
    <mergeCell ref="A1:G1"/>
    <mergeCell ref="C2:G6"/>
    <mergeCell ref="A7:B7"/>
    <mergeCell ref="A4:B4"/>
    <mergeCell ref="A3:B3"/>
    <mergeCell ref="F7:G7"/>
  </mergeCells>
  <phoneticPr fontId="1" type="noConversion"/>
  <pageMargins left="0.30629921259842524" right="0.30629921259842524" top="0.35629921259842523" bottom="0.35629921259842523" header="0.30000000000000004" footer="0.30000000000000004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zoomScale="105" zoomScaleNormal="101" zoomScalePageLayoutView="101" workbookViewId="0">
      <selection activeCell="A8" sqref="A8:XFD334"/>
    </sheetView>
  </sheetViews>
  <sheetFormatPr baseColWidth="10" defaultRowHeight="16" x14ac:dyDescent="0.2"/>
  <cols>
    <col min="1" max="1" width="7.33203125" style="39" customWidth="1"/>
    <col min="2" max="2" width="28.33203125" style="47" customWidth="1"/>
    <col min="3" max="3" width="11.5" style="39" customWidth="1"/>
    <col min="4" max="4" width="10" style="39" customWidth="1"/>
    <col min="5" max="5" width="15" style="39" customWidth="1"/>
    <col min="6" max="6" width="10.83203125" style="39" hidden="1" customWidth="1"/>
    <col min="7" max="7" width="16.6640625" style="39" customWidth="1"/>
    <col min="8" max="8" width="10.83203125" style="39" customWidth="1"/>
    <col min="9" max="13" width="10.83203125" style="39"/>
    <col min="14" max="14" width="10.83203125" style="39" customWidth="1"/>
    <col min="15" max="16384" width="10.83203125" style="39"/>
  </cols>
  <sheetData>
    <row r="1" spans="1:10" ht="16" customHeight="1" x14ac:dyDescent="0.2">
      <c r="A1" s="91" t="s">
        <v>33</v>
      </c>
      <c r="B1" s="92"/>
      <c r="C1" s="92"/>
      <c r="D1" s="92"/>
      <c r="E1" s="92"/>
      <c r="F1" s="92"/>
      <c r="G1" s="93"/>
      <c r="H1" s="38"/>
      <c r="I1" s="38"/>
      <c r="J1" s="38"/>
    </row>
    <row r="2" spans="1:10" s="42" customFormat="1" ht="32" customHeight="1" x14ac:dyDescent="0.2">
      <c r="A2" s="40" t="s">
        <v>28</v>
      </c>
      <c r="B2" s="41">
        <f>cycle!A4</f>
        <v>0</v>
      </c>
      <c r="C2" s="80" t="s">
        <v>30</v>
      </c>
      <c r="D2" s="81"/>
      <c r="E2" s="81"/>
      <c r="F2" s="81"/>
      <c r="G2" s="82"/>
    </row>
    <row r="3" spans="1:10" s="42" customFormat="1" ht="16" customHeight="1" x14ac:dyDescent="0.2">
      <c r="A3" s="43"/>
      <c r="B3" s="44"/>
      <c r="C3" s="83"/>
      <c r="D3" s="84"/>
      <c r="E3" s="84"/>
      <c r="F3" s="84"/>
      <c r="G3" s="85"/>
    </row>
    <row r="4" spans="1:10" s="42" customFormat="1" ht="32" customHeight="1" x14ac:dyDescent="0.2">
      <c r="A4" s="40" t="s">
        <v>29</v>
      </c>
      <c r="B4" s="41">
        <f>cycle!B4</f>
        <v>0</v>
      </c>
      <c r="C4" s="83"/>
      <c r="D4" s="84"/>
      <c r="E4" s="84"/>
      <c r="F4" s="84"/>
      <c r="G4" s="85"/>
    </row>
    <row r="5" spans="1:10" s="42" customFormat="1" ht="16" customHeight="1" x14ac:dyDescent="0.2">
      <c r="A5" s="45"/>
      <c r="B5" s="46"/>
      <c r="C5" s="83"/>
      <c r="D5" s="84"/>
      <c r="E5" s="84"/>
      <c r="F5" s="84"/>
      <c r="G5" s="85"/>
    </row>
    <row r="6" spans="1:10" ht="16" customHeight="1" x14ac:dyDescent="0.2">
      <c r="C6" s="86"/>
      <c r="D6" s="87"/>
      <c r="E6" s="87"/>
      <c r="F6" s="87"/>
      <c r="G6" s="88"/>
    </row>
    <row r="7" spans="1:10" s="42" customFormat="1" ht="32" customHeight="1" x14ac:dyDescent="0.2">
      <c r="A7" s="89" t="s">
        <v>31</v>
      </c>
      <c r="B7" s="90"/>
      <c r="C7" s="30">
        <f>cycle!C4</f>
        <v>0</v>
      </c>
      <c r="D7" s="30" t="s">
        <v>32</v>
      </c>
      <c r="E7" s="30">
        <f>C7/25</f>
        <v>0</v>
      </c>
      <c r="F7" s="30"/>
      <c r="G7" s="48" t="s">
        <v>21</v>
      </c>
    </row>
  </sheetData>
  <mergeCells count="3">
    <mergeCell ref="A1:G1"/>
    <mergeCell ref="C2:G6"/>
    <mergeCell ref="A7:B7"/>
  </mergeCells>
  <phoneticPr fontId="1" type="noConversion"/>
  <pageMargins left="0.30629921259842524" right="0.30629921259842524" top="0.55314960629921262" bottom="0.55314960629921262" header="0.30000000000000004" footer="0.30000000000000004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01" workbookViewId="0">
      <selection activeCell="D6" sqref="D6:D9"/>
    </sheetView>
  </sheetViews>
  <sheetFormatPr baseColWidth="10" defaultRowHeight="16" x14ac:dyDescent="0.2"/>
  <cols>
    <col min="1" max="1" width="8.1640625" customWidth="1"/>
    <col min="2" max="2" width="18.83203125" customWidth="1"/>
    <col min="7" max="7" width="19.6640625" customWidth="1"/>
  </cols>
  <sheetData>
    <row r="1" spans="1:7" x14ac:dyDescent="0.2">
      <c r="A1" s="102" t="s">
        <v>34</v>
      </c>
      <c r="B1" s="69"/>
      <c r="C1" s="69"/>
      <c r="D1" s="69"/>
      <c r="E1" s="69"/>
      <c r="F1" s="69"/>
      <c r="G1" s="70"/>
    </row>
    <row r="2" spans="1:7" ht="33" customHeight="1" x14ac:dyDescent="0.2">
      <c r="A2" s="22" t="s">
        <v>28</v>
      </c>
      <c r="B2" s="29">
        <f>cycle!A4</f>
        <v>0</v>
      </c>
      <c r="C2" s="100" t="s">
        <v>43</v>
      </c>
      <c r="D2" s="71"/>
      <c r="E2" s="71"/>
      <c r="F2" s="71"/>
      <c r="G2" s="72"/>
    </row>
    <row r="3" spans="1:7" x14ac:dyDescent="0.2">
      <c r="A3" s="23"/>
      <c r="B3" s="26"/>
      <c r="C3" s="75"/>
      <c r="D3" s="73"/>
      <c r="E3" s="73"/>
      <c r="F3" s="73"/>
      <c r="G3" s="74"/>
    </row>
    <row r="4" spans="1:7" ht="32" customHeight="1" x14ac:dyDescent="0.2">
      <c r="A4" s="22" t="s">
        <v>29</v>
      </c>
      <c r="B4" s="29">
        <f>cycle!B4</f>
        <v>0</v>
      </c>
      <c r="C4" s="75"/>
      <c r="D4" s="73"/>
      <c r="E4" s="73"/>
      <c r="F4" s="73"/>
      <c r="G4" s="74"/>
    </row>
    <row r="5" spans="1:7" x14ac:dyDescent="0.2">
      <c r="A5" s="25"/>
      <c r="B5" s="27"/>
      <c r="C5" s="75"/>
      <c r="D5" s="73"/>
      <c r="E5" s="73"/>
      <c r="F5" s="73"/>
      <c r="G5" s="74"/>
    </row>
    <row r="6" spans="1:7" ht="32" customHeight="1" x14ac:dyDescent="0.2">
      <c r="A6" s="101" t="s">
        <v>35</v>
      </c>
      <c r="B6" s="101"/>
      <c r="C6" s="101"/>
      <c r="D6" s="34" t="e">
        <f>cycle!E4</f>
        <v>#DIV/0!</v>
      </c>
      <c r="E6" s="28" t="s">
        <v>42</v>
      </c>
      <c r="F6" s="35" t="s">
        <v>45</v>
      </c>
      <c r="G6" s="36" t="e">
        <f>D6*"00:00:01"</f>
        <v>#DIV/0!</v>
      </c>
    </row>
    <row r="7" spans="1:7" ht="32" customHeight="1" x14ac:dyDescent="0.2">
      <c r="A7" s="101" t="s">
        <v>36</v>
      </c>
      <c r="B7" s="101"/>
      <c r="C7" s="101"/>
      <c r="D7" s="34" t="e">
        <f>cycle!G4</f>
        <v>#DIV/0!</v>
      </c>
      <c r="E7" s="28" t="s">
        <v>42</v>
      </c>
      <c r="F7" s="35" t="s">
        <v>45</v>
      </c>
      <c r="G7" s="36" t="e">
        <f t="shared" ref="G7:G9" si="0">D7*"00:00:01"</f>
        <v>#DIV/0!</v>
      </c>
    </row>
    <row r="8" spans="1:7" ht="32" customHeight="1" x14ac:dyDescent="0.2">
      <c r="A8" s="101" t="s">
        <v>44</v>
      </c>
      <c r="B8" s="101"/>
      <c r="C8" s="101"/>
      <c r="D8" s="34" t="e">
        <f>cycle!I4</f>
        <v>#DIV/0!</v>
      </c>
      <c r="E8" s="28" t="s">
        <v>42</v>
      </c>
      <c r="F8" s="35" t="s">
        <v>45</v>
      </c>
      <c r="G8" s="36" t="e">
        <f t="shared" si="0"/>
        <v>#DIV/0!</v>
      </c>
    </row>
    <row r="9" spans="1:7" ht="32" customHeight="1" x14ac:dyDescent="0.2">
      <c r="A9" s="101" t="s">
        <v>37</v>
      </c>
      <c r="B9" s="101"/>
      <c r="C9" s="101"/>
      <c r="D9" s="34" t="e">
        <f>cycle!K4</f>
        <v>#DIV/0!</v>
      </c>
      <c r="E9" s="28" t="s">
        <v>42</v>
      </c>
      <c r="F9" s="35" t="s">
        <v>45</v>
      </c>
      <c r="G9" s="36" t="e">
        <f t="shared" si="0"/>
        <v>#DIV/0!</v>
      </c>
    </row>
    <row r="10" spans="1:7" ht="31" customHeight="1" x14ac:dyDescent="0.2">
      <c r="A10" s="94" t="s">
        <v>38</v>
      </c>
      <c r="B10" s="95"/>
      <c r="C10" s="95"/>
      <c r="D10" s="95"/>
      <c r="E10" s="95"/>
      <c r="F10" s="95"/>
      <c r="G10" s="96"/>
    </row>
    <row r="11" spans="1:7" x14ac:dyDescent="0.2">
      <c r="A11" s="31"/>
      <c r="B11" s="32" t="s">
        <v>39</v>
      </c>
      <c r="C11" s="97" t="s">
        <v>40</v>
      </c>
      <c r="D11" s="97"/>
      <c r="E11" s="33"/>
      <c r="F11" s="98" t="s">
        <v>41</v>
      </c>
      <c r="G11" s="99"/>
    </row>
  </sheetData>
  <mergeCells count="9">
    <mergeCell ref="A1:G1"/>
    <mergeCell ref="C2:G5"/>
    <mergeCell ref="A6:C6"/>
    <mergeCell ref="A7:C7"/>
    <mergeCell ref="A9:C9"/>
    <mergeCell ref="A10:G10"/>
    <mergeCell ref="C11:D11"/>
    <mergeCell ref="F11:G11"/>
    <mergeCell ref="A8:C8"/>
  </mergeCells>
  <phoneticPr fontId="1" type="noConversion"/>
  <pageMargins left="0.30629921259842524" right="0.30629921259842524" top="0.35629921259842523" bottom="0.35629921259842523" header="0.30000000000000004" footer="0.3000000000000000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cycle</vt:lpstr>
      <vt:lpstr>S5</vt:lpstr>
      <vt:lpstr>S3</vt:lpstr>
      <vt:lpstr>S4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cp:lastPrinted>2019-11-04T18:10:48Z</cp:lastPrinted>
  <dcterms:created xsi:type="dcterms:W3CDTF">2017-01-10T16:20:37Z</dcterms:created>
  <dcterms:modified xsi:type="dcterms:W3CDTF">2020-04-05T18:59:49Z</dcterms:modified>
</cp:coreProperties>
</file>